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отчет за полугодие инвест 2021год\"/>
    </mc:Choice>
  </mc:AlternateContent>
  <bookViews>
    <workbookView xWindow="240" yWindow="120" windowWidth="20115" windowHeight="7710"/>
  </bookViews>
  <sheets>
    <sheet name="2021" sheetId="5" r:id="rId1"/>
  </sheets>
  <calcPr calcId="162913"/>
</workbook>
</file>

<file path=xl/calcChain.xml><?xml version="1.0" encoding="utf-8"?>
<calcChain xmlns="http://schemas.openxmlformats.org/spreadsheetml/2006/main">
  <c r="D27" i="5" l="1"/>
  <c r="H19" i="5" l="1"/>
  <c r="F35" i="5"/>
  <c r="H35" i="5" s="1"/>
  <c r="F26" i="5"/>
  <c r="H26" i="5" s="1"/>
  <c r="F19" i="5"/>
  <c r="F18" i="5"/>
  <c r="H18" i="5" s="1"/>
  <c r="E37" i="5"/>
  <c r="E36" i="5"/>
  <c r="E31" i="5"/>
  <c r="E30" i="5"/>
  <c r="E29" i="5"/>
  <c r="E26" i="5"/>
  <c r="E25" i="5"/>
  <c r="E22" i="5"/>
  <c r="E20" i="5" s="1"/>
  <c r="E19" i="5"/>
  <c r="E18" i="5"/>
  <c r="D37" i="5"/>
  <c r="F37" i="5" s="1"/>
  <c r="D36" i="5"/>
  <c r="F36" i="5" s="1"/>
  <c r="H36" i="5" s="1"/>
  <c r="D31" i="5"/>
  <c r="F31" i="5" s="1"/>
  <c r="H31" i="5" s="1"/>
  <c r="D30" i="5"/>
  <c r="F30" i="5" s="1"/>
  <c r="H30" i="5" s="1"/>
  <c r="D29" i="5"/>
  <c r="F29" i="5" s="1"/>
  <c r="H29" i="5" s="1"/>
  <c r="D25" i="5"/>
  <c r="F25" i="5" s="1"/>
  <c r="H25" i="5" s="1"/>
  <c r="D22" i="5"/>
  <c r="F22" i="5" s="1"/>
  <c r="H22" i="5" s="1"/>
  <c r="D19" i="5"/>
  <c r="D18" i="5"/>
  <c r="D16" i="5" s="1"/>
  <c r="E23" i="5"/>
  <c r="G16" i="5"/>
  <c r="G20" i="5"/>
  <c r="D23" i="5"/>
  <c r="F23" i="5" s="1"/>
  <c r="G23" i="5"/>
  <c r="G27" i="5"/>
  <c r="E27" i="5" l="1"/>
  <c r="F27" i="5" s="1"/>
  <c r="H27" i="5" s="1"/>
  <c r="E16" i="5"/>
  <c r="F16" i="5" s="1"/>
  <c r="H16" i="5" s="1"/>
  <c r="D20" i="5"/>
  <c r="F20" i="5" s="1"/>
  <c r="H20" i="5" s="1"/>
  <c r="G14" i="5"/>
  <c r="G34" i="5"/>
  <c r="G32" i="5"/>
  <c r="E14" i="5" l="1"/>
  <c r="E34" i="5"/>
  <c r="E32" i="5"/>
  <c r="D14" i="5"/>
  <c r="D32" i="5"/>
  <c r="F32" i="5" l="1"/>
  <c r="H32" i="5" s="1"/>
  <c r="F14" i="5"/>
  <c r="H14" i="5" s="1"/>
  <c r="D34" i="5"/>
  <c r="F34" i="5" s="1"/>
  <c r="H34" i="5" s="1"/>
</calcChain>
</file>

<file path=xl/sharedStrings.xml><?xml version="1.0" encoding="utf-8"?>
<sst xmlns="http://schemas.openxmlformats.org/spreadsheetml/2006/main" count="115" uniqueCount="83">
  <si>
    <t>№ п/п</t>
  </si>
  <si>
    <t>I</t>
  </si>
  <si>
    <t>1. 1.</t>
  </si>
  <si>
    <t>1. 2.</t>
  </si>
  <si>
    <t>2.1.</t>
  </si>
  <si>
    <t>2.1.1.</t>
  </si>
  <si>
    <t>2.1.2.</t>
  </si>
  <si>
    <t>2.2.</t>
  </si>
  <si>
    <t xml:space="preserve">Амортизация </t>
  </si>
  <si>
    <t>II</t>
  </si>
  <si>
    <t>III</t>
  </si>
  <si>
    <t>IV</t>
  </si>
  <si>
    <t>V</t>
  </si>
  <si>
    <t>VI</t>
  </si>
  <si>
    <t>VII</t>
  </si>
  <si>
    <t>Тариф</t>
  </si>
  <si>
    <t>8(71837)50130</t>
  </si>
  <si>
    <t>4.2</t>
  </si>
  <si>
    <t>4.3</t>
  </si>
  <si>
    <t>Хасенова  60785</t>
  </si>
  <si>
    <t>136,14/144,16</t>
  </si>
  <si>
    <t>2323,81/2528,33</t>
  </si>
  <si>
    <t>2440,00/2906,13</t>
  </si>
  <si>
    <t>Әкімшілік деректерді жинауға арналған нысан</t>
  </si>
  <si>
    <t>Жылу энергиясын жабдықтау қызметі бойынша тарифтік сметаның орындалуы туралы мәлімет</t>
  </si>
  <si>
    <t>1- қосымша</t>
  </si>
  <si>
    <t>2021 жылдың 2 жартыжылдығы ішіндегі есептік кезең</t>
  </si>
  <si>
    <t>Индексі ИТС-1</t>
  </si>
  <si>
    <t>Кезеңдігі: жылдық</t>
  </si>
  <si>
    <t>Ұсынады: өңірлік электр желілік компанияны қоспағанда, табиғи монополия субъектілері</t>
  </si>
  <si>
    <t>Нысан қайда ұсынылады: Қазақстан Республикасы Ұлттық экономика министрлігінің Табиғи монополияларды реттеу</t>
  </si>
  <si>
    <t>Ұсыну мерзімі - жергілікті электрожүйе компанияларын қоспағанда, жыл сайын есептік кезеңнің 1 мамырынан кеш емес</t>
  </si>
  <si>
    <t>Көрсеткіштердің атауы*</t>
  </si>
  <si>
    <t>Өлшем бірлігі</t>
  </si>
  <si>
    <t>Барлығы</t>
  </si>
  <si>
    <t>Тарифтік сметаның нақты қалыптасқан көрсеткіштері</t>
  </si>
  <si>
    <t>% ауытқу</t>
  </si>
  <si>
    <t>Ауытқудың себептері</t>
  </si>
  <si>
    <t xml:space="preserve">Тауарларды өндіруге және қызметтерді ұсынуға арналған шығындар, барлығы, </t>
  </si>
  <si>
    <t>мың теңге</t>
  </si>
  <si>
    <t>оның ішінде</t>
  </si>
  <si>
    <t xml:space="preserve">Материалдық шығындар, барлығы, </t>
  </si>
  <si>
    <t>Ыстық  судағы сатып алынған энергия</t>
  </si>
  <si>
    <t>Жылу энергиясын бөлу мен тарату</t>
  </si>
  <si>
    <t>Еңбекақы шығындары, барлығы</t>
  </si>
  <si>
    <t>Еңбекақы</t>
  </si>
  <si>
    <t>Орташа жалақы</t>
  </si>
  <si>
    <t>теңге</t>
  </si>
  <si>
    <t>Саны</t>
  </si>
  <si>
    <t>адам</t>
  </si>
  <si>
    <t>Әлеуметтік салық</t>
  </si>
  <si>
    <t>мың. теңге</t>
  </si>
  <si>
    <t>Басқа да шығындар, барлығы</t>
  </si>
  <si>
    <t>4.1.</t>
  </si>
  <si>
    <t>кеңсе шығындары</t>
  </si>
  <si>
    <t>Коммуналдық қызметтер</t>
  </si>
  <si>
    <t>Байланыс қызметтері</t>
  </si>
  <si>
    <t>Жабдықтар үстемесі бойынша барлық шығындар</t>
  </si>
  <si>
    <t>Барлық шығын</t>
  </si>
  <si>
    <t>Барлық кіріс</t>
  </si>
  <si>
    <t>Көрсетілген қызмет көлемі</t>
  </si>
  <si>
    <t>мың. Гкал</t>
  </si>
  <si>
    <t>Жабдықтау үстемесі</t>
  </si>
  <si>
    <t>теңге/Гкал</t>
  </si>
  <si>
    <t xml:space="preserve">Ұйымның атауы </t>
  </si>
  <si>
    <t>"Теплосервис-Ақсу" КМК</t>
  </si>
  <si>
    <t>Мекен-жайы</t>
  </si>
  <si>
    <t>Ақсу қ., Вокзальная көшесі, 5-үй</t>
  </si>
  <si>
    <t>Телефоны</t>
  </si>
  <si>
    <t xml:space="preserve">Электрондық пошта мекен-жайы </t>
  </si>
  <si>
    <t>teploservis_aksu@mail.ru</t>
  </si>
  <si>
    <t>Орындаушының аты-жөні</t>
  </si>
  <si>
    <t>Жетекші</t>
  </si>
  <si>
    <t>_________ Д. К. Шегенов</t>
  </si>
  <si>
    <t>М.О.</t>
  </si>
  <si>
    <t>Бекітілген тарифтік сметада көзделген (20.12.2020 ж. №16-НҚ)</t>
  </si>
  <si>
    <t>Бекітілген тарифтік сметада көзделген  (31.08.2021 ж. №72-НҚ)</t>
  </si>
  <si>
    <t>жартыжылдық ішіндегі деректерді жарты жылдықпен салыстыру</t>
  </si>
  <si>
    <t>2018 жылғы  01 наурыздан бастап 2019 жылғы 01 наурызға дейін/ 29.02.2020 ж.</t>
  </si>
  <si>
    <t>Табиғи монополиялар субъектілерінің реттеліп көрсетілетін қызметтеріне (тауарларына,
жұмыстарына) тарифтердің (бағалардың, алымдар ставкаларының) шекті деңгейін және тарифтік сметаларды бекіту қағидаларын бекіту туралы</t>
  </si>
  <si>
    <t>Күні  "29" желтоқсан 2021  жыл</t>
  </si>
  <si>
    <t>2021 жылғы 01 қаңтардан бастап тарифтің төмендеуі</t>
  </si>
  <si>
    <t>2323,81/2528,33 2440,00/2906,13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</si>
</sst>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23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u/>
      <sz val="10"/>
      <color indexed="12"/>
      <name val="Arial Cyr"/>
      <charset val="204"/>
    </font>
    <font>
      <u/>
      <sz val="12"/>
      <color indexed="12"/>
      <name val="Arial Cyr"/>
      <charset val="204"/>
    </font>
    <font>
      <b/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u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sz val="6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u/>
      <sz val="10"/>
      <color indexed="12"/>
      <name val="Times New Roman"/>
      <family val="1"/>
      <charset val="204"/>
    </font>
    <font>
      <b/>
      <sz val="2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15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/>
    <xf numFmtId="0" fontId="4" fillId="0" borderId="0" xfId="1" applyFont="1" applyAlignment="1" applyProtection="1">
      <alignment horizontal="left"/>
    </xf>
    <xf numFmtId="0" fontId="5" fillId="0" borderId="0" xfId="0" applyFont="1" applyAlignment="1">
      <alignment horizontal="left"/>
    </xf>
    <xf numFmtId="49" fontId="6" fillId="0" borderId="0" xfId="0" applyNumberFormat="1" applyFont="1"/>
    <xf numFmtId="165" fontId="7" fillId="2" borderId="0" xfId="0" applyNumberFormat="1" applyFont="1" applyFill="1" applyBorder="1" applyAlignment="1">
      <alignment horizontal="center"/>
    </xf>
    <xf numFmtId="0" fontId="11" fillId="0" borderId="2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/>
    </xf>
    <xf numFmtId="0" fontId="9" fillId="0" borderId="4" xfId="0" applyFont="1" applyBorder="1"/>
    <xf numFmtId="0" fontId="10" fillId="0" borderId="5" xfId="0" applyFont="1" applyBorder="1" applyAlignment="1">
      <alignment vertical="center" wrapText="1"/>
    </xf>
    <xf numFmtId="164" fontId="10" fillId="2" borderId="6" xfId="0" applyNumberFormat="1" applyFont="1" applyFill="1" applyBorder="1" applyAlignment="1">
      <alignment horizontal="left" vertical="center"/>
    </xf>
    <xf numFmtId="1" fontId="10" fillId="2" borderId="5" xfId="0" applyNumberFormat="1" applyFont="1" applyFill="1" applyBorder="1" applyAlignment="1">
      <alignment horizontal="center" vertical="center"/>
    </xf>
    <xf numFmtId="164" fontId="13" fillId="0" borderId="10" xfId="0" applyNumberFormat="1" applyFont="1" applyBorder="1" applyAlignment="1">
      <alignment horizontal="center" vertical="center"/>
    </xf>
    <xf numFmtId="0" fontId="9" fillId="0" borderId="7" xfId="0" applyFont="1" applyBorder="1"/>
    <xf numFmtId="0" fontId="9" fillId="0" borderId="8" xfId="0" applyFont="1" applyBorder="1" applyAlignment="1">
      <alignment wrapText="1"/>
    </xf>
    <xf numFmtId="164" fontId="10" fillId="2" borderId="9" xfId="0" applyNumberFormat="1" applyFont="1" applyFill="1" applyBorder="1" applyAlignment="1">
      <alignment horizontal="left"/>
    </xf>
    <xf numFmtId="1" fontId="10" fillId="2" borderId="8" xfId="0" applyNumberFormat="1" applyFont="1" applyFill="1" applyBorder="1" applyAlignment="1">
      <alignment horizontal="center"/>
    </xf>
    <xf numFmtId="1" fontId="10" fillId="2" borderId="9" xfId="0" applyNumberFormat="1" applyFont="1" applyFill="1" applyBorder="1" applyAlignment="1">
      <alignment horizontal="center"/>
    </xf>
    <xf numFmtId="164" fontId="13" fillId="0" borderId="10" xfId="0" applyNumberFormat="1" applyFont="1" applyBorder="1" applyAlignment="1">
      <alignment horizontal="center"/>
    </xf>
    <xf numFmtId="0" fontId="10" fillId="0" borderId="7" xfId="0" applyFont="1" applyBorder="1" applyAlignment="1">
      <alignment horizontal="left"/>
    </xf>
    <xf numFmtId="0" fontId="10" fillId="0" borderId="8" xfId="0" applyFont="1" applyBorder="1"/>
    <xf numFmtId="164" fontId="10" fillId="2" borderId="11" xfId="0" applyNumberFormat="1" applyFont="1" applyFill="1" applyBorder="1" applyAlignment="1">
      <alignment horizontal="left"/>
    </xf>
    <xf numFmtId="0" fontId="10" fillId="0" borderId="8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49" fontId="9" fillId="0" borderId="14" xfId="0" applyNumberFormat="1" applyFont="1" applyBorder="1"/>
    <xf numFmtId="0" fontId="10" fillId="0" borderId="10" xfId="0" applyFont="1" applyFill="1" applyBorder="1" applyAlignment="1">
      <alignment horizontal="center"/>
    </xf>
    <xf numFmtId="0" fontId="10" fillId="0" borderId="10" xfId="0" applyFont="1" applyFill="1" applyBorder="1"/>
    <xf numFmtId="1" fontId="10" fillId="0" borderId="11" xfId="0" applyNumberFormat="1" applyFont="1" applyFill="1" applyBorder="1" applyAlignment="1">
      <alignment horizontal="center"/>
    </xf>
    <xf numFmtId="1" fontId="9" fillId="0" borderId="11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1" fontId="10" fillId="0" borderId="10" xfId="0" applyNumberFormat="1" applyFont="1" applyFill="1" applyBorder="1" applyAlignment="1">
      <alignment horizontal="center"/>
    </xf>
    <xf numFmtId="0" fontId="10" fillId="0" borderId="10" xfId="0" applyFont="1" applyBorder="1" applyAlignment="1">
      <alignment vertical="center"/>
    </xf>
    <xf numFmtId="164" fontId="10" fillId="2" borderId="11" xfId="0" applyNumberFormat="1" applyFont="1" applyFill="1" applyBorder="1" applyAlignment="1">
      <alignment horizontal="left" vertical="center"/>
    </xf>
    <xf numFmtId="1" fontId="10" fillId="2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Border="1" applyAlignment="1">
      <alignment vertical="center"/>
    </xf>
    <xf numFmtId="164" fontId="10" fillId="2" borderId="13" xfId="0" applyNumberFormat="1" applyFont="1" applyFill="1" applyBorder="1" applyAlignment="1">
      <alignment horizontal="left" vertical="center"/>
    </xf>
    <xf numFmtId="165" fontId="10" fillId="2" borderId="10" xfId="0" applyNumberFormat="1" applyFont="1" applyFill="1" applyBorder="1" applyAlignment="1">
      <alignment horizontal="center" vertical="center"/>
    </xf>
    <xf numFmtId="165" fontId="10" fillId="2" borderId="11" xfId="0" applyNumberFormat="1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8" xfId="0" applyFont="1" applyBorder="1" applyAlignment="1">
      <alignment vertical="center"/>
    </xf>
    <xf numFmtId="0" fontId="7" fillId="0" borderId="0" xfId="0" applyFont="1" applyFill="1"/>
    <xf numFmtId="0" fontId="7" fillId="0" borderId="0" xfId="0" applyFont="1" applyFill="1" applyBorder="1"/>
    <xf numFmtId="0" fontId="7" fillId="0" borderId="0" xfId="0" applyFont="1" applyBorder="1"/>
    <xf numFmtId="0" fontId="17" fillId="0" borderId="0" xfId="0" applyFont="1"/>
    <xf numFmtId="0" fontId="8" fillId="0" borderId="0" xfId="0" applyFont="1" applyAlignment="1">
      <alignment horizontal="center"/>
    </xf>
    <xf numFmtId="0" fontId="18" fillId="0" borderId="8" xfId="0" applyFont="1" applyBorder="1" applyAlignment="1">
      <alignment vertical="center" wrapText="1"/>
    </xf>
    <xf numFmtId="0" fontId="8" fillId="0" borderId="0" xfId="0" applyFont="1" applyAlignment="1">
      <alignment horizontal="left"/>
    </xf>
    <xf numFmtId="2" fontId="10" fillId="2" borderId="10" xfId="0" applyNumberFormat="1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/>
    </xf>
    <xf numFmtId="164" fontId="14" fillId="0" borderId="10" xfId="0" applyNumberFormat="1" applyFont="1" applyFill="1" applyBorder="1" applyAlignment="1">
      <alignment horizontal="center"/>
    </xf>
    <xf numFmtId="0" fontId="18" fillId="0" borderId="8" xfId="0" applyFont="1" applyFill="1" applyBorder="1" applyAlignment="1">
      <alignment vertical="center" wrapText="1"/>
    </xf>
    <xf numFmtId="164" fontId="13" fillId="0" borderId="10" xfId="0" applyNumberFormat="1" applyFont="1" applyFill="1" applyBorder="1" applyAlignment="1">
      <alignment horizontal="center"/>
    </xf>
    <xf numFmtId="3" fontId="9" fillId="0" borderId="10" xfId="0" applyNumberFormat="1" applyFont="1" applyFill="1" applyBorder="1" applyAlignment="1">
      <alignment horizontal="center"/>
    </xf>
    <xf numFmtId="3" fontId="9" fillId="0" borderId="11" xfId="0" applyNumberFormat="1" applyFont="1" applyFill="1" applyBorder="1" applyAlignment="1">
      <alignment horizontal="center"/>
    </xf>
    <xf numFmtId="1" fontId="9" fillId="0" borderId="10" xfId="0" applyNumberFormat="1" applyFont="1" applyFill="1" applyBorder="1" applyAlignment="1">
      <alignment horizontal="center" vertical="center"/>
    </xf>
    <xf numFmtId="164" fontId="13" fillId="0" borderId="10" xfId="0" applyNumberFormat="1" applyFont="1" applyFill="1" applyBorder="1" applyAlignment="1">
      <alignment horizontal="center" vertical="center"/>
    </xf>
    <xf numFmtId="1" fontId="9" fillId="0" borderId="10" xfId="0" applyNumberFormat="1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15" fillId="0" borderId="0" xfId="0" applyFont="1" applyFill="1" applyAlignment="1">
      <alignment horizontal="center"/>
    </xf>
    <xf numFmtId="0" fontId="7" fillId="0" borderId="0" xfId="0" applyFont="1" applyBorder="1" applyAlignment="1">
      <alignment horizontal="center"/>
    </xf>
    <xf numFmtId="1" fontId="9" fillId="0" borderId="11" xfId="0" applyNumberFormat="1" applyFont="1" applyFill="1" applyBorder="1" applyAlignment="1">
      <alignment horizontal="center"/>
    </xf>
    <xf numFmtId="1" fontId="10" fillId="0" borderId="8" xfId="0" applyNumberFormat="1" applyFont="1" applyBorder="1" applyAlignment="1">
      <alignment horizontal="center"/>
    </xf>
    <xf numFmtId="1" fontId="9" fillId="0" borderId="8" xfId="0" applyNumberFormat="1" applyFont="1" applyFill="1" applyBorder="1" applyAlignment="1">
      <alignment horizontal="center"/>
    </xf>
    <xf numFmtId="1" fontId="9" fillId="0" borderId="9" xfId="0" applyNumberFormat="1" applyFont="1" applyFill="1" applyBorder="1" applyAlignment="1">
      <alignment horizontal="center"/>
    </xf>
    <xf numFmtId="0" fontId="9" fillId="3" borderId="11" xfId="0" applyFont="1" applyFill="1" applyBorder="1" applyAlignment="1">
      <alignment horizontal="center"/>
    </xf>
    <xf numFmtId="164" fontId="14" fillId="3" borderId="10" xfId="0" applyNumberFormat="1" applyFont="1" applyFill="1" applyBorder="1" applyAlignment="1">
      <alignment horizontal="center"/>
    </xf>
    <xf numFmtId="164" fontId="13" fillId="3" borderId="10" xfId="0" applyNumberFormat="1" applyFont="1" applyFill="1" applyBorder="1" applyAlignment="1">
      <alignment horizontal="center" vertical="center"/>
    </xf>
    <xf numFmtId="16" fontId="9" fillId="0" borderId="7" xfId="0" applyNumberFormat="1" applyFont="1" applyBorder="1" applyAlignment="1">
      <alignment horizontal="left"/>
    </xf>
    <xf numFmtId="0" fontId="9" fillId="3" borderId="8" xfId="0" applyFont="1" applyFill="1" applyBorder="1"/>
    <xf numFmtId="164" fontId="9" fillId="3" borderId="11" xfId="0" applyNumberFormat="1" applyFont="1" applyFill="1" applyBorder="1" applyAlignment="1">
      <alignment horizontal="left"/>
    </xf>
    <xf numFmtId="16" fontId="9" fillId="0" borderId="12" xfId="0" applyNumberFormat="1" applyFont="1" applyBorder="1" applyAlignment="1">
      <alignment horizontal="left"/>
    </xf>
    <xf numFmtId="0" fontId="9" fillId="3" borderId="12" xfId="0" applyFont="1" applyFill="1" applyBorder="1"/>
    <xf numFmtId="0" fontId="9" fillId="0" borderId="12" xfId="0" applyNumberFormat="1" applyFont="1" applyBorder="1" applyAlignment="1">
      <alignment horizontal="left"/>
    </xf>
    <xf numFmtId="0" fontId="10" fillId="3" borderId="17" xfId="0" applyFont="1" applyFill="1" applyBorder="1"/>
    <xf numFmtId="164" fontId="10" fillId="3" borderId="11" xfId="0" applyNumberFormat="1" applyFont="1" applyFill="1" applyBorder="1" applyAlignment="1">
      <alignment horizontal="left"/>
    </xf>
    <xf numFmtId="0" fontId="9" fillId="0" borderId="14" xfId="0" applyFont="1" applyBorder="1"/>
    <xf numFmtId="0" fontId="9" fillId="3" borderId="10" xfId="0" applyFont="1" applyFill="1" applyBorder="1"/>
    <xf numFmtId="0" fontId="9" fillId="3" borderId="10" xfId="0" applyFont="1" applyFill="1" applyBorder="1" applyAlignment="1">
      <alignment vertical="center"/>
    </xf>
    <xf numFmtId="164" fontId="9" fillId="3" borderId="11" xfId="0" applyNumberFormat="1" applyFont="1" applyFill="1" applyBorder="1" applyAlignment="1">
      <alignment horizontal="left" vertical="center"/>
    </xf>
    <xf numFmtId="0" fontId="20" fillId="0" borderId="0" xfId="0" applyFont="1"/>
    <xf numFmtId="0" fontId="10" fillId="0" borderId="14" xfId="0" applyFont="1" applyBorder="1" applyAlignment="1">
      <alignment horizontal="left"/>
    </xf>
    <xf numFmtId="0" fontId="10" fillId="3" borderId="10" xfId="0" applyFont="1" applyFill="1" applyBorder="1"/>
    <xf numFmtId="0" fontId="9" fillId="3" borderId="10" xfId="0" applyFont="1" applyFill="1" applyBorder="1" applyAlignment="1">
      <alignment wrapText="1"/>
    </xf>
    <xf numFmtId="49" fontId="9" fillId="3" borderId="14" xfId="0" applyNumberFormat="1" applyFont="1" applyFill="1" applyBorder="1"/>
    <xf numFmtId="49" fontId="9" fillId="3" borderId="18" xfId="0" applyNumberFormat="1" applyFont="1" applyFill="1" applyBorder="1"/>
    <xf numFmtId="49" fontId="10" fillId="3" borderId="14" xfId="0" applyNumberFormat="1" applyFont="1" applyFill="1" applyBorder="1"/>
    <xf numFmtId="49" fontId="10" fillId="3" borderId="14" xfId="0" applyNumberFormat="1" applyFont="1" applyFill="1" applyBorder="1" applyAlignment="1">
      <alignment vertical="center"/>
    </xf>
    <xf numFmtId="49" fontId="10" fillId="0" borderId="19" xfId="0" applyNumberFormat="1" applyFont="1" applyBorder="1" applyAlignment="1">
      <alignment vertical="center"/>
    </xf>
    <xf numFmtId="0" fontId="10" fillId="0" borderId="12" xfId="0" applyFont="1" applyBorder="1" applyAlignment="1">
      <alignment vertical="center" wrapText="1"/>
    </xf>
    <xf numFmtId="49" fontId="10" fillId="0" borderId="20" xfId="0" applyNumberFormat="1" applyFont="1" applyBorder="1" applyAlignment="1">
      <alignment vertical="center"/>
    </xf>
    <xf numFmtId="0" fontId="22" fillId="0" borderId="0" xfId="0" applyFont="1" applyAlignment="1">
      <alignment vertical="center"/>
    </xf>
    <xf numFmtId="0" fontId="18" fillId="3" borderId="8" xfId="0" applyFont="1" applyFill="1" applyBorder="1" applyAlignment="1">
      <alignment vertical="center" wrapText="1"/>
    </xf>
    <xf numFmtId="0" fontId="8" fillId="0" borderId="0" xfId="0" applyFont="1" applyAlignment="1">
      <alignment horizontal="left" wrapText="1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2" fillId="0" borderId="16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0" fontId="7" fillId="0" borderId="0" xfId="0" applyFont="1" applyBorder="1" applyAlignment="1">
      <alignment horizontal="center"/>
    </xf>
    <xf numFmtId="0" fontId="21" fillId="0" borderId="0" xfId="1" applyFont="1" applyAlignment="1" applyProtection="1">
      <alignment horizont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eploservis_aksu@mail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6"/>
  <sheetViews>
    <sheetView tabSelected="1" topLeftCell="A31" workbookViewId="0">
      <selection activeCell="F42" sqref="F42"/>
    </sheetView>
  </sheetViews>
  <sheetFormatPr defaultRowHeight="15" x14ac:dyDescent="0.25"/>
  <cols>
    <col min="1" max="1" width="5.140625" customWidth="1"/>
    <col min="2" max="2" width="37.5703125" customWidth="1"/>
    <col min="4" max="4" width="13.85546875" customWidth="1"/>
    <col min="5" max="6" width="12.85546875" customWidth="1"/>
    <col min="7" max="7" width="12.42578125" customWidth="1"/>
    <col min="8" max="8" width="13" customWidth="1"/>
    <col min="9" max="9" width="21.140625" customWidth="1"/>
    <col min="11" max="11" width="10" bestFit="1" customWidth="1"/>
  </cols>
  <sheetData>
    <row r="1" spans="1:13" ht="13.5" customHeight="1" x14ac:dyDescent="0.25">
      <c r="A1" s="1"/>
      <c r="B1" s="2"/>
      <c r="C1" s="3"/>
      <c r="D1" s="3"/>
      <c r="E1" s="99" t="s">
        <v>25</v>
      </c>
      <c r="F1" s="99"/>
      <c r="G1" s="99"/>
      <c r="H1" s="99"/>
    </row>
    <row r="2" spans="1:13" ht="22.5" customHeight="1" x14ac:dyDescent="0.25">
      <c r="A2" s="4"/>
      <c r="B2" s="2"/>
      <c r="C2" s="3"/>
      <c r="D2" s="3"/>
      <c r="E2" s="100" t="s">
        <v>79</v>
      </c>
      <c r="F2" s="100"/>
      <c r="G2" s="100"/>
      <c r="H2" s="100"/>
    </row>
    <row r="3" spans="1:13" ht="15" customHeight="1" x14ac:dyDescent="0.25">
      <c r="A3" s="1"/>
      <c r="B3" s="101" t="s">
        <v>23</v>
      </c>
      <c r="C3" s="101"/>
      <c r="D3" s="101"/>
      <c r="E3" s="101"/>
      <c r="F3" s="101"/>
      <c r="G3" s="101"/>
      <c r="M3" s="96"/>
    </row>
    <row r="4" spans="1:13" ht="12" customHeight="1" x14ac:dyDescent="0.25">
      <c r="A4" s="1"/>
      <c r="B4" s="102" t="s">
        <v>24</v>
      </c>
      <c r="C4" s="102"/>
      <c r="D4" s="102"/>
      <c r="E4" s="102"/>
      <c r="F4" s="102"/>
      <c r="G4" s="102"/>
      <c r="H4" s="102"/>
    </row>
    <row r="5" spans="1:13" ht="13.5" customHeight="1" x14ac:dyDescent="0.25">
      <c r="A5" s="5"/>
      <c r="B5" s="101" t="s">
        <v>26</v>
      </c>
      <c r="C5" s="101"/>
      <c r="D5" s="101"/>
      <c r="E5" s="101"/>
      <c r="F5" s="101"/>
      <c r="G5" s="101"/>
    </row>
    <row r="6" spans="1:13" ht="12.75" customHeight="1" x14ac:dyDescent="0.25">
      <c r="A6" s="5"/>
      <c r="B6" s="50" t="s">
        <v>27</v>
      </c>
      <c r="C6" s="48"/>
      <c r="D6" s="48"/>
      <c r="E6" s="48"/>
      <c r="F6" s="48"/>
      <c r="G6" s="48"/>
    </row>
    <row r="7" spans="1:13" ht="9.75" customHeight="1" x14ac:dyDescent="0.25">
      <c r="A7" s="5"/>
      <c r="B7" s="50" t="s">
        <v>28</v>
      </c>
      <c r="C7" s="48"/>
      <c r="D7" s="48"/>
      <c r="E7" s="48"/>
      <c r="F7" s="48"/>
      <c r="G7" s="48"/>
    </row>
    <row r="8" spans="1:13" ht="15" customHeight="1" x14ac:dyDescent="0.25">
      <c r="A8" s="5"/>
      <c r="B8" s="98" t="s">
        <v>29</v>
      </c>
      <c r="C8" s="98"/>
      <c r="D8" s="98"/>
      <c r="E8" s="98"/>
      <c r="F8" s="98"/>
      <c r="G8" s="98"/>
    </row>
    <row r="9" spans="1:13" ht="23.25" customHeight="1" x14ac:dyDescent="0.25">
      <c r="A9" s="5"/>
      <c r="B9" s="98" t="s">
        <v>30</v>
      </c>
      <c r="C9" s="98"/>
      <c r="D9" s="98"/>
      <c r="E9" s="98"/>
      <c r="F9" s="98"/>
      <c r="G9" s="98"/>
    </row>
    <row r="10" spans="1:13" ht="23.25" customHeight="1" thickBot="1" x14ac:dyDescent="0.3">
      <c r="A10" s="5"/>
      <c r="B10" s="98" t="s">
        <v>31</v>
      </c>
      <c r="C10" s="98"/>
      <c r="D10" s="98"/>
      <c r="E10" s="98"/>
      <c r="F10" s="98"/>
      <c r="G10" s="98"/>
    </row>
    <row r="11" spans="1:13" ht="15.75" customHeight="1" x14ac:dyDescent="0.25">
      <c r="A11" s="103" t="s">
        <v>0</v>
      </c>
      <c r="B11" s="103" t="s">
        <v>32</v>
      </c>
      <c r="C11" s="103" t="s">
        <v>33</v>
      </c>
      <c r="D11" s="103" t="s">
        <v>75</v>
      </c>
      <c r="E11" s="103" t="s">
        <v>76</v>
      </c>
      <c r="F11" s="113" t="s">
        <v>34</v>
      </c>
      <c r="G11" s="103" t="s">
        <v>35</v>
      </c>
      <c r="H11" s="105" t="s">
        <v>36</v>
      </c>
      <c r="I11" s="108" t="s">
        <v>37</v>
      </c>
    </row>
    <row r="12" spans="1:13" ht="53.25" customHeight="1" thickBot="1" x14ac:dyDescent="0.3">
      <c r="A12" s="104"/>
      <c r="B12" s="104"/>
      <c r="C12" s="104"/>
      <c r="D12" s="104"/>
      <c r="E12" s="104"/>
      <c r="F12" s="114"/>
      <c r="G12" s="104"/>
      <c r="H12" s="106"/>
      <c r="I12" s="109"/>
    </row>
    <row r="13" spans="1:13" ht="12" customHeight="1" thickBot="1" x14ac:dyDescent="0.3">
      <c r="A13" s="8">
        <v>1</v>
      </c>
      <c r="B13" s="9">
        <v>2</v>
      </c>
      <c r="C13" s="9">
        <v>3</v>
      </c>
      <c r="D13" s="9">
        <v>4</v>
      </c>
      <c r="E13" s="9">
        <v>4</v>
      </c>
      <c r="F13" s="9"/>
      <c r="G13" s="9">
        <v>5</v>
      </c>
      <c r="H13" s="10">
        <v>6</v>
      </c>
      <c r="I13" s="10">
        <v>7</v>
      </c>
    </row>
    <row r="14" spans="1:13" ht="35.25" customHeight="1" x14ac:dyDescent="0.25">
      <c r="A14" s="11" t="s">
        <v>1</v>
      </c>
      <c r="B14" s="12" t="s">
        <v>38</v>
      </c>
      <c r="C14" s="13" t="s">
        <v>39</v>
      </c>
      <c r="D14" s="14">
        <f>D16+D20+D26+D27</f>
        <v>10535.914999999999</v>
      </c>
      <c r="E14" s="14">
        <f>E16+E20+E26+E27</f>
        <v>12030.5</v>
      </c>
      <c r="F14" s="14">
        <f>D14+E14</f>
        <v>22566.415000000001</v>
      </c>
      <c r="G14" s="14">
        <f>G16+G20+G26+G27</f>
        <v>22049</v>
      </c>
      <c r="H14" s="15">
        <f>(G14/F14*100)-100</f>
        <v>-2.292854226070034</v>
      </c>
      <c r="I14" s="49" t="s">
        <v>77</v>
      </c>
    </row>
    <row r="15" spans="1:13" ht="11.25" customHeight="1" x14ac:dyDescent="0.25">
      <c r="A15" s="16"/>
      <c r="B15" s="17" t="s">
        <v>40</v>
      </c>
      <c r="C15" s="18"/>
      <c r="D15" s="19"/>
      <c r="E15" s="19"/>
      <c r="F15" s="20"/>
      <c r="G15" s="20"/>
      <c r="H15" s="21"/>
      <c r="I15" s="49"/>
    </row>
    <row r="16" spans="1:13" ht="36" customHeight="1" x14ac:dyDescent="0.25">
      <c r="A16" s="22">
        <v>1</v>
      </c>
      <c r="B16" s="23" t="s">
        <v>41</v>
      </c>
      <c r="C16" s="24" t="s">
        <v>39</v>
      </c>
      <c r="D16" s="67">
        <f>D18+D19</f>
        <v>9880.6649999999991</v>
      </c>
      <c r="E16" s="67">
        <f>E18+E19</f>
        <v>11388.75</v>
      </c>
      <c r="F16" s="67">
        <f>D16+E16</f>
        <v>21269.415000000001</v>
      </c>
      <c r="G16" s="25">
        <f>G18+G19</f>
        <v>20720</v>
      </c>
      <c r="H16" s="21">
        <f>(G16/F16*100)-100</f>
        <v>-2.5831222908575597</v>
      </c>
      <c r="I16" s="49" t="s">
        <v>77</v>
      </c>
    </row>
    <row r="17" spans="1:9" ht="12" customHeight="1" x14ac:dyDescent="0.25">
      <c r="A17" s="22"/>
      <c r="B17" s="17" t="s">
        <v>40</v>
      </c>
      <c r="C17" s="24"/>
      <c r="D17" s="25"/>
      <c r="E17" s="25"/>
      <c r="F17" s="26"/>
      <c r="G17" s="26"/>
      <c r="H17" s="21"/>
      <c r="I17" s="49"/>
    </row>
    <row r="18" spans="1:9" ht="36" customHeight="1" x14ac:dyDescent="0.25">
      <c r="A18" s="73" t="s">
        <v>2</v>
      </c>
      <c r="B18" s="74" t="s">
        <v>42</v>
      </c>
      <c r="C18" s="75" t="s">
        <v>39</v>
      </c>
      <c r="D18" s="68">
        <f>24910.84/12*3</f>
        <v>6227.7099999999991</v>
      </c>
      <c r="E18" s="68">
        <f>25954/12*3</f>
        <v>6488.5</v>
      </c>
      <c r="F18" s="69">
        <f>D18+E18</f>
        <v>12716.21</v>
      </c>
      <c r="G18" s="33">
        <v>12280</v>
      </c>
      <c r="H18" s="71">
        <f>(G18/F18*100)-100</f>
        <v>-3.430345991454999</v>
      </c>
      <c r="I18" s="49" t="s">
        <v>77</v>
      </c>
    </row>
    <row r="19" spans="1:9" ht="36" customHeight="1" x14ac:dyDescent="0.25">
      <c r="A19" s="76" t="s">
        <v>3</v>
      </c>
      <c r="B19" s="77" t="s">
        <v>43</v>
      </c>
      <c r="C19" s="75" t="s">
        <v>39</v>
      </c>
      <c r="D19" s="68">
        <f>14611.82/12*3</f>
        <v>3652.9549999999999</v>
      </c>
      <c r="E19" s="68">
        <f>19601/12*3</f>
        <v>4900.25</v>
      </c>
      <c r="F19" s="69">
        <f>D19+E19</f>
        <v>8553.2049999999999</v>
      </c>
      <c r="G19" s="70">
        <v>8440</v>
      </c>
      <c r="H19" s="71">
        <f>(G19/F19*100)-100</f>
        <v>-1.323538954111342</v>
      </c>
      <c r="I19" s="49" t="s">
        <v>77</v>
      </c>
    </row>
    <row r="20" spans="1:9" ht="30.75" customHeight="1" x14ac:dyDescent="0.25">
      <c r="A20" s="78">
        <v>2</v>
      </c>
      <c r="B20" s="79" t="s">
        <v>44</v>
      </c>
      <c r="C20" s="80" t="s">
        <v>39</v>
      </c>
      <c r="D20" s="34">
        <f>D22+D25</f>
        <v>596.5</v>
      </c>
      <c r="E20" s="34">
        <f>E22+E25</f>
        <v>588.5</v>
      </c>
      <c r="F20" s="34">
        <f>D20+E20</f>
        <v>1185</v>
      </c>
      <c r="G20" s="34">
        <f>G22+G25</f>
        <v>1217</v>
      </c>
      <c r="H20" s="53">
        <f>(G20/F20*100)-100</f>
        <v>2.7004219409282797</v>
      </c>
      <c r="I20" s="49" t="s">
        <v>77</v>
      </c>
    </row>
    <row r="21" spans="1:9" ht="10.5" customHeight="1" x14ac:dyDescent="0.25">
      <c r="A21" s="22"/>
      <c r="B21" s="74" t="s">
        <v>40</v>
      </c>
      <c r="C21" s="80"/>
      <c r="D21" s="34"/>
      <c r="E21" s="34"/>
      <c r="F21" s="30"/>
      <c r="G21" s="30"/>
      <c r="H21" s="55"/>
      <c r="I21" s="54"/>
    </row>
    <row r="22" spans="1:9" ht="30.75" customHeight="1" x14ac:dyDescent="0.25">
      <c r="A22" s="81" t="s">
        <v>4</v>
      </c>
      <c r="B22" s="82" t="s">
        <v>45</v>
      </c>
      <c r="C22" s="75" t="s">
        <v>39</v>
      </c>
      <c r="D22" s="56">
        <f>2171/12*3</f>
        <v>542.75</v>
      </c>
      <c r="E22" s="56">
        <f>2172/12*3</f>
        <v>543</v>
      </c>
      <c r="F22" s="57">
        <f>D22+E22</f>
        <v>1085.75</v>
      </c>
      <c r="G22" s="57">
        <v>1116</v>
      </c>
      <c r="H22" s="55">
        <f>(G22/F22*100)-100</f>
        <v>2.786092562744642</v>
      </c>
      <c r="I22" s="49" t="s">
        <v>77</v>
      </c>
    </row>
    <row r="23" spans="1:9" ht="13.5" customHeight="1" x14ac:dyDescent="0.25">
      <c r="A23" s="27" t="s">
        <v>5</v>
      </c>
      <c r="B23" s="83" t="s">
        <v>46</v>
      </c>
      <c r="C23" s="84" t="s">
        <v>47</v>
      </c>
      <c r="D23" s="58">
        <f>D22/D24/12*1000</f>
        <v>15076.388888888887</v>
      </c>
      <c r="E23" s="58">
        <f>E22/E24/12*1000</f>
        <v>15083.333333333334</v>
      </c>
      <c r="F23" s="31">
        <f>D23+E23</f>
        <v>30159.722222222219</v>
      </c>
      <c r="G23" s="31">
        <f>G22/6/G24*1000</f>
        <v>62000</v>
      </c>
      <c r="H23" s="55"/>
      <c r="I23" s="54"/>
    </row>
    <row r="24" spans="1:9" ht="12.75" customHeight="1" x14ac:dyDescent="0.25">
      <c r="A24" s="27" t="s">
        <v>6</v>
      </c>
      <c r="B24" s="82" t="s">
        <v>48</v>
      </c>
      <c r="C24" s="75" t="s">
        <v>49</v>
      </c>
      <c r="D24" s="32">
        <v>3</v>
      </c>
      <c r="E24" s="32">
        <v>3</v>
      </c>
      <c r="F24" s="33"/>
      <c r="G24" s="33">
        <v>3</v>
      </c>
      <c r="H24" s="55"/>
      <c r="I24" s="54"/>
    </row>
    <row r="25" spans="1:9" ht="34.5" customHeight="1" x14ac:dyDescent="0.25">
      <c r="A25" s="81" t="s">
        <v>7</v>
      </c>
      <c r="B25" s="82" t="s">
        <v>50</v>
      </c>
      <c r="C25" s="85" t="s">
        <v>39</v>
      </c>
      <c r="D25" s="60">
        <f>215/12*3</f>
        <v>53.75</v>
      </c>
      <c r="E25" s="60">
        <f>182/12*3</f>
        <v>45.5</v>
      </c>
      <c r="F25" s="66">
        <f>D25+E25</f>
        <v>99.25</v>
      </c>
      <c r="G25" s="33">
        <v>101</v>
      </c>
      <c r="H25" s="55">
        <f>(G25/F25*100)-100</f>
        <v>1.763224181360215</v>
      </c>
      <c r="I25" s="49" t="s">
        <v>77</v>
      </c>
    </row>
    <row r="26" spans="1:9" ht="36.75" customHeight="1" x14ac:dyDescent="0.25">
      <c r="A26" s="86">
        <v>3</v>
      </c>
      <c r="B26" s="87" t="s">
        <v>8</v>
      </c>
      <c r="C26" s="80" t="s">
        <v>51</v>
      </c>
      <c r="D26" s="28">
        <v>0</v>
      </c>
      <c r="E26" s="34">
        <f>31/12*3</f>
        <v>7.75</v>
      </c>
      <c r="F26" s="30">
        <f>D26+E26</f>
        <v>7.75</v>
      </c>
      <c r="G26" s="61">
        <v>8</v>
      </c>
      <c r="H26" s="55">
        <f>(G26/F26*100)-100</f>
        <v>3.2258064516128968</v>
      </c>
      <c r="I26" s="49" t="s">
        <v>77</v>
      </c>
    </row>
    <row r="27" spans="1:9" ht="35.25" customHeight="1" x14ac:dyDescent="0.25">
      <c r="A27" s="86">
        <v>4</v>
      </c>
      <c r="B27" s="87" t="s">
        <v>52</v>
      </c>
      <c r="C27" s="80" t="s">
        <v>51</v>
      </c>
      <c r="D27" s="34">
        <f>235/12*3</f>
        <v>58.75</v>
      </c>
      <c r="E27" s="34">
        <f>E29+E30+E31</f>
        <v>45.5</v>
      </c>
      <c r="F27" s="34">
        <f>D27+E27</f>
        <v>104.25</v>
      </c>
      <c r="G27" s="28">
        <f>G29+G30+G31</f>
        <v>104</v>
      </c>
      <c r="H27" s="55">
        <f>(G27/F27*100)-100</f>
        <v>-0.23980815347721318</v>
      </c>
      <c r="I27" s="49" t="s">
        <v>77</v>
      </c>
    </row>
    <row r="28" spans="1:9" ht="12.75" customHeight="1" x14ac:dyDescent="0.25">
      <c r="A28" s="86"/>
      <c r="B28" s="82" t="s">
        <v>40</v>
      </c>
      <c r="C28" s="80"/>
      <c r="D28" s="52"/>
      <c r="E28" s="52"/>
      <c r="F28" s="62"/>
      <c r="G28" s="62"/>
      <c r="H28" s="55"/>
      <c r="I28" s="54"/>
    </row>
    <row r="29" spans="1:9" ht="33.75" customHeight="1" x14ac:dyDescent="0.25">
      <c r="A29" s="27" t="s">
        <v>53</v>
      </c>
      <c r="B29" s="88" t="s">
        <v>54</v>
      </c>
      <c r="C29" s="85" t="s">
        <v>39</v>
      </c>
      <c r="D29" s="58">
        <f>41/12*3</f>
        <v>10.25</v>
      </c>
      <c r="E29" s="58">
        <f>39/12*3</f>
        <v>9.75</v>
      </c>
      <c r="F29" s="31">
        <f>D29+E29</f>
        <v>20</v>
      </c>
      <c r="G29" s="31">
        <v>22</v>
      </c>
      <c r="H29" s="59">
        <f>(G29/F29*100)-100</f>
        <v>10.000000000000014</v>
      </c>
      <c r="I29" s="49" t="s">
        <v>77</v>
      </c>
    </row>
    <row r="30" spans="1:9" ht="32.25" customHeight="1" x14ac:dyDescent="0.25">
      <c r="A30" s="89" t="s">
        <v>17</v>
      </c>
      <c r="B30" s="88" t="s">
        <v>55</v>
      </c>
      <c r="C30" s="75" t="s">
        <v>39</v>
      </c>
      <c r="D30" s="32">
        <f>180/12*3</f>
        <v>45</v>
      </c>
      <c r="E30" s="60">
        <f>129/12*3</f>
        <v>32.25</v>
      </c>
      <c r="F30" s="31">
        <f t="shared" ref="F30:F32" si="0">D30+E30</f>
        <v>77.25</v>
      </c>
      <c r="G30" s="33">
        <v>75</v>
      </c>
      <c r="H30" s="72">
        <f t="shared" ref="H30:H32" si="1">(G30/F30*100)-100</f>
        <v>-2.9126213592232943</v>
      </c>
      <c r="I30" s="49" t="s">
        <v>77</v>
      </c>
    </row>
    <row r="31" spans="1:9" ht="36" customHeight="1" x14ac:dyDescent="0.25">
      <c r="A31" s="90" t="s">
        <v>18</v>
      </c>
      <c r="B31" s="88" t="s">
        <v>56</v>
      </c>
      <c r="C31" s="75" t="s">
        <v>39</v>
      </c>
      <c r="D31" s="60">
        <f>14/12*3</f>
        <v>3.5</v>
      </c>
      <c r="E31" s="60">
        <f>14/12*3</f>
        <v>3.5</v>
      </c>
      <c r="F31" s="31">
        <f t="shared" si="0"/>
        <v>7</v>
      </c>
      <c r="G31" s="33">
        <v>7</v>
      </c>
      <c r="H31" s="72">
        <f t="shared" si="1"/>
        <v>0</v>
      </c>
      <c r="I31" s="49" t="s">
        <v>77</v>
      </c>
    </row>
    <row r="32" spans="1:9" ht="33" customHeight="1" x14ac:dyDescent="0.25">
      <c r="A32" s="91" t="s">
        <v>9</v>
      </c>
      <c r="B32" s="87" t="s">
        <v>57</v>
      </c>
      <c r="C32" s="80" t="s">
        <v>39</v>
      </c>
      <c r="D32" s="30">
        <f>D20+D27+D26</f>
        <v>655.25</v>
      </c>
      <c r="E32" s="30">
        <f>E20+E27+E26</f>
        <v>641.75</v>
      </c>
      <c r="F32" s="31">
        <f t="shared" si="0"/>
        <v>1297</v>
      </c>
      <c r="G32" s="30">
        <f>G20+G27+G26</f>
        <v>1329</v>
      </c>
      <c r="H32" s="72">
        <f t="shared" si="1"/>
        <v>2.4672320740169624</v>
      </c>
      <c r="I32" s="49" t="s">
        <v>77</v>
      </c>
    </row>
    <row r="33" spans="1:11" ht="26.25" customHeight="1" x14ac:dyDescent="0.25">
      <c r="A33" s="91"/>
      <c r="B33" s="82"/>
      <c r="C33" s="75"/>
      <c r="D33" s="32"/>
      <c r="E33" s="32"/>
      <c r="F33" s="33"/>
      <c r="G33" s="33"/>
      <c r="H33" s="21"/>
      <c r="I33" s="49"/>
    </row>
    <row r="34" spans="1:11" ht="39" customHeight="1" x14ac:dyDescent="0.25">
      <c r="A34" s="91" t="s">
        <v>10</v>
      </c>
      <c r="B34" s="29" t="s">
        <v>58</v>
      </c>
      <c r="C34" s="80" t="s">
        <v>39</v>
      </c>
      <c r="D34" s="34">
        <f>D16+D20+D26+D27+D33</f>
        <v>10535.914999999999</v>
      </c>
      <c r="E34" s="34">
        <f>E16+E20+E26+E27+E33</f>
        <v>12030.5</v>
      </c>
      <c r="F34" s="34">
        <f>D34+E34</f>
        <v>22566.415000000001</v>
      </c>
      <c r="G34" s="34">
        <f>G16+G20+G26+G27+G33</f>
        <v>22049</v>
      </c>
      <c r="H34" s="21">
        <f>(G34/F34*100)-100</f>
        <v>-2.292854226070034</v>
      </c>
      <c r="I34" s="49" t="s">
        <v>77</v>
      </c>
    </row>
    <row r="35" spans="1:11" ht="36" customHeight="1" x14ac:dyDescent="0.25">
      <c r="A35" s="92" t="s">
        <v>11</v>
      </c>
      <c r="B35" s="35" t="s">
        <v>59</v>
      </c>
      <c r="C35" s="80" t="s">
        <v>39</v>
      </c>
      <c r="D35" s="37">
        <v>10712</v>
      </c>
      <c r="E35" s="37">
        <v>12031</v>
      </c>
      <c r="F35" s="34">
        <f>D35+E35</f>
        <v>22743</v>
      </c>
      <c r="G35" s="37">
        <v>19692</v>
      </c>
      <c r="H35" s="21">
        <f t="shared" ref="H35:H36" si="2">(G35/F35*100)-100</f>
        <v>-13.415116739216458</v>
      </c>
      <c r="I35" s="49" t="s">
        <v>77</v>
      </c>
    </row>
    <row r="36" spans="1:11" ht="35.25" customHeight="1" x14ac:dyDescent="0.25">
      <c r="A36" s="93" t="s">
        <v>12</v>
      </c>
      <c r="B36" s="94" t="s">
        <v>60</v>
      </c>
      <c r="C36" s="39" t="s">
        <v>61</v>
      </c>
      <c r="D36" s="40">
        <f>17.695/12*3</f>
        <v>4.4237500000000001</v>
      </c>
      <c r="E36" s="40">
        <f>18.436/12*3</f>
        <v>4.609</v>
      </c>
      <c r="F36" s="34">
        <f>D36+E36</f>
        <v>9.0327500000000001</v>
      </c>
      <c r="G36" s="41">
        <v>8.9260000000000002</v>
      </c>
      <c r="H36" s="21">
        <f t="shared" si="2"/>
        <v>-1.1818106335279879</v>
      </c>
      <c r="I36" s="49" t="s">
        <v>77</v>
      </c>
      <c r="K36" s="7"/>
    </row>
    <row r="37" spans="1:11" ht="25.5" customHeight="1" x14ac:dyDescent="0.25">
      <c r="A37" s="95" t="s">
        <v>13</v>
      </c>
      <c r="B37" s="94" t="s">
        <v>62</v>
      </c>
      <c r="C37" s="36" t="s">
        <v>63</v>
      </c>
      <c r="D37" s="42">
        <f>149.99/12*3</f>
        <v>37.497500000000002</v>
      </c>
      <c r="E37" s="42">
        <f>139.21/12*3</f>
        <v>34.802500000000002</v>
      </c>
      <c r="F37" s="34">
        <f>D37+E37</f>
        <v>72.300000000000011</v>
      </c>
      <c r="G37" s="42" t="s">
        <v>20</v>
      </c>
      <c r="H37" s="15"/>
      <c r="I37" s="97" t="s">
        <v>78</v>
      </c>
    </row>
    <row r="38" spans="1:11" ht="22.5" customHeight="1" x14ac:dyDescent="0.25">
      <c r="A38" s="38" t="s">
        <v>14</v>
      </c>
      <c r="B38" s="43" t="s">
        <v>15</v>
      </c>
      <c r="C38" s="36" t="s">
        <v>63</v>
      </c>
      <c r="D38" s="51" t="s">
        <v>21</v>
      </c>
      <c r="E38" s="51" t="s">
        <v>22</v>
      </c>
      <c r="F38" s="51"/>
      <c r="G38" s="51" t="s">
        <v>82</v>
      </c>
      <c r="H38" s="15"/>
      <c r="I38" s="97" t="s">
        <v>81</v>
      </c>
    </row>
    <row r="39" spans="1:11" x14ac:dyDescent="0.25">
      <c r="A39" s="6"/>
      <c r="B39" s="44" t="s">
        <v>64</v>
      </c>
      <c r="C39" s="110" t="s">
        <v>65</v>
      </c>
      <c r="D39" s="110"/>
      <c r="E39" s="110"/>
      <c r="F39" s="64"/>
    </row>
    <row r="40" spans="1:11" x14ac:dyDescent="0.25">
      <c r="B40" s="45" t="s">
        <v>66</v>
      </c>
      <c r="C40" s="107" t="s">
        <v>67</v>
      </c>
      <c r="D40" s="107"/>
      <c r="E40" s="107"/>
      <c r="F40" s="63"/>
    </row>
    <row r="41" spans="1:11" x14ac:dyDescent="0.25">
      <c r="B41" s="46" t="s">
        <v>68</v>
      </c>
      <c r="C41" s="111" t="s">
        <v>16</v>
      </c>
      <c r="D41" s="111"/>
      <c r="E41" s="111"/>
      <c r="F41" s="65"/>
    </row>
    <row r="42" spans="1:11" x14ac:dyDescent="0.25">
      <c r="B42" s="45" t="s">
        <v>69</v>
      </c>
      <c r="C42" s="112" t="s">
        <v>70</v>
      </c>
      <c r="D42" s="107"/>
      <c r="E42" s="107"/>
      <c r="F42" s="63"/>
    </row>
    <row r="43" spans="1:11" x14ac:dyDescent="0.25">
      <c r="B43" s="45" t="s">
        <v>71</v>
      </c>
      <c r="C43" s="107" t="s">
        <v>19</v>
      </c>
      <c r="D43" s="107"/>
      <c r="E43" s="107"/>
      <c r="F43" s="63"/>
    </row>
    <row r="44" spans="1:11" x14ac:dyDescent="0.25">
      <c r="B44" s="45" t="s">
        <v>72</v>
      </c>
      <c r="C44" s="107" t="s">
        <v>73</v>
      </c>
      <c r="D44" s="107"/>
      <c r="E44" s="107"/>
      <c r="F44" s="63"/>
    </row>
    <row r="45" spans="1:11" x14ac:dyDescent="0.25">
      <c r="B45" s="45" t="s">
        <v>80</v>
      </c>
      <c r="C45" s="47"/>
      <c r="D45" s="47"/>
      <c r="E45" s="47"/>
      <c r="F45" s="47"/>
    </row>
    <row r="46" spans="1:11" x14ac:dyDescent="0.25">
      <c r="B46" s="45" t="s">
        <v>74</v>
      </c>
      <c r="C46" s="47"/>
      <c r="D46" s="47"/>
      <c r="E46" s="47"/>
      <c r="F46" s="47"/>
    </row>
  </sheetData>
  <mergeCells count="23">
    <mergeCell ref="H11:H12"/>
    <mergeCell ref="E11:E12"/>
    <mergeCell ref="C44:E44"/>
    <mergeCell ref="I11:I12"/>
    <mergeCell ref="C39:E39"/>
    <mergeCell ref="C40:E40"/>
    <mergeCell ref="C41:E41"/>
    <mergeCell ref="C42:E42"/>
    <mergeCell ref="C43:E43"/>
    <mergeCell ref="F11:F12"/>
    <mergeCell ref="B9:G9"/>
    <mergeCell ref="B10:G10"/>
    <mergeCell ref="A11:A12"/>
    <mergeCell ref="B11:B12"/>
    <mergeCell ref="C11:C12"/>
    <mergeCell ref="D11:D12"/>
    <mergeCell ref="G11:G12"/>
    <mergeCell ref="B8:G8"/>
    <mergeCell ref="E1:H1"/>
    <mergeCell ref="E2:H2"/>
    <mergeCell ref="B3:G3"/>
    <mergeCell ref="B5:G5"/>
    <mergeCell ref="B4:H4"/>
  </mergeCells>
  <hyperlinks>
    <hyperlink ref="C42" r:id="rId1"/>
  </hyperlinks>
  <pageMargins left="0.23622047244094491" right="0.23622047244094491" top="0.74803149606299213" bottom="0.74803149606299213" header="0.31496062992125984" footer="0.31496062992125984"/>
  <pageSetup paperSize="9" scale="7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</vt:lpstr>
    </vt:vector>
  </TitlesOfParts>
  <Company>Krokoz™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2021-12-30T05:06:44Z</cp:lastPrinted>
  <dcterms:created xsi:type="dcterms:W3CDTF">2015-11-04T11:10:16Z</dcterms:created>
  <dcterms:modified xsi:type="dcterms:W3CDTF">2021-12-30T05:18:24Z</dcterms:modified>
</cp:coreProperties>
</file>